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 Meyer\Desktop\Wissenssprung\S0368\S0368 - Übungsdateien\"/>
    </mc:Choice>
  </mc:AlternateContent>
  <xr:revisionPtr revIDLastSave="0" documentId="13_ncr:1_{48844614-24FA-4EE5-8FC6-8C66A278B72A}" xr6:coauthVersionLast="45" xr6:coauthVersionMax="45" xr10:uidLastSave="{00000000-0000-0000-0000-000000000000}"/>
  <bookViews>
    <workbookView xWindow="13065" yWindow="1455" windowWidth="24555" windowHeight="17190" xr2:uid="{D31D7696-1D1D-426D-A205-1F364711C9F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E2" i="1" l="1"/>
  <c r="D3" i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F42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<sst xmlns="http://schemas.openxmlformats.org/spreadsheetml/2006/main" count="90" uniqueCount="25">
  <si>
    <t>Hersteller</t>
  </si>
  <si>
    <t>Modell</t>
  </si>
  <si>
    <t>Bestelldatum</t>
  </si>
  <si>
    <t>Volkswagen</t>
  </si>
  <si>
    <t>Passat GL</t>
  </si>
  <si>
    <t>Audi</t>
  </si>
  <si>
    <t>A6 3.0</t>
  </si>
  <si>
    <t>A3 1.8</t>
  </si>
  <si>
    <t>Golf 1.4</t>
  </si>
  <si>
    <t>A6 2.4</t>
  </si>
  <si>
    <t>A3 1.6</t>
  </si>
  <si>
    <t>A4 1.8</t>
  </si>
  <si>
    <t>Golf 1.6</t>
  </si>
  <si>
    <t>A4 2.0</t>
  </si>
  <si>
    <t>Polo 1.4</t>
  </si>
  <si>
    <t>A4 1.6</t>
  </si>
  <si>
    <t>Passat XL</t>
  </si>
  <si>
    <t>Golf 1.8</t>
  </si>
  <si>
    <t>Polo 1.2</t>
  </si>
  <si>
    <t>A6 2.0</t>
  </si>
  <si>
    <t>Bruttopreis</t>
  </si>
  <si>
    <t>Nettopreis</t>
  </si>
  <si>
    <t>BMW</t>
  </si>
  <si>
    <t>320i</t>
  </si>
  <si>
    <t>MwSt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</si>
</sst>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1"/>
    <xf numFmtId="44" fontId="1" fillId="0" borderId="0" xfId="2" applyFont="1"/>
    <xf numFmtId="14" fontId="0" fillId="0" borderId="0" xfId="0" applyNumberFormat="1"/>
    <xf numFmtId="0" fontId="1" fillId="0" borderId="0" xfId="1" applyFill="1"/>
    <xf numFmtId="0" fontId="1" fillId="0" borderId="0" xfId="0" applyNumberFormat="1" applyFont="1" applyFill="1" applyBorder="1" applyAlignment="1" applyProtection="1"/>
    <xf numFmtId="44" fontId="0" fillId="0" borderId="0" xfId="0" applyNumberFormat="1"/>
    <xf numFmtId="44" fontId="1" fillId="0" borderId="0" xfId="0" applyNumberFormat="1" applyFont="1"/>
  </cellXfs>
  <cellStyles count="3">
    <cellStyle name="Euro" xfId="2" xr:uid="{F69DA6A4-E1C5-4953-B132-3ED30A53AEE5}"/>
    <cellStyle name="Standard" xfId="0" builtinId="0"/>
    <cellStyle name="Standard 2" xfId="1" xr:uid="{B7E99433-E486-44E2-A522-97C401EE1C24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</dxf>
    <dxf>
      <font>
        <sz val="10"/>
        <color auto="1"/>
        <name val="Arial"/>
        <scheme val="none"/>
      </font>
      <numFmt numFmtId="19" formatCode="dd/mm/yyyy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87920E-F9C9-4F30-9286-95A3D5C235B3}" name="Tabelle1" displayName="Tabelle1" ref="A1:F43" headerRowCellStyle="Standard 2">
  <autoFilter ref="A1:F43" xr:uid="{8978E65F-C77F-4B26-839D-693A24800516}"/>
  <tableColumns count="6">
    <tableColumn id="1" xr3:uid="{6947E45B-299F-4C5A-BF10-0EFC8C529F20}" name="Hersteller" totalsRowLabel="Ergebnis" totalsRowDxfId="7" dataCellStyle="Standard 2"/>
    <tableColumn id="2" xr3:uid="{AC984EC9-09F4-40FA-95BA-EB6928C4F0D9}" name="Modell" totalsRowDxfId="6" dataCellStyle="Standard 2"/>
    <tableColumn id="3" xr3:uid="{82BE92E3-A330-496A-8A7D-7525FF84D2C5}" name="Nettopreis" dataDxfId="5" totalsRowDxfId="4" dataCellStyle="Euro"/>
    <tableColumn id="5" xr3:uid="{F3D49E03-7137-423E-A7D9-86F9BB9242FC}" name="MwSt" dataDxfId="3">
      <calculatedColumnFormula>Tabelle1[[#This Row],[Nettopreis]]*0.19</calculatedColumnFormula>
    </tableColumn>
    <tableColumn id="6" xr3:uid="{C27F4562-E971-4E03-8BEE-07A6684269F9}" name="Bruttopreis" dataDxfId="2">
      <calculatedColumnFormula>Tabelle1[[#This Row],[Nettopreis]]+Tabelle1[[#This Row],[MwSt]]</calculatedColumnFormula>
    </tableColumn>
    <tableColumn id="7" xr3:uid="{498DDC43-F7FA-47D0-A506-E901A35AA604}" name="Bestelldatum" dataDxfId="1" totalsRowDxfId="0" dataCellStyle="Euro"/>
  </tableColumns>
  <tableStyleInfo name="TableStyleMedium10" showFirstColumn="1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B7DE6-F568-4DA3-8D50-DFDF0F4987A0}">
  <dimension ref="A1:J43"/>
  <sheetViews>
    <sheetView tabSelected="1" zoomScaleNormal="100" workbookViewId="0">
      <selection activeCell="M46" sqref="M46"/>
    </sheetView>
  </sheetViews>
  <sheetFormatPr baseColWidth="10" defaultRowHeight="15" x14ac:dyDescent="0.25"/>
  <cols>
    <col min="1" max="1" width="12" bestFit="1" customWidth="1"/>
    <col min="2" max="2" width="9.85546875" bestFit="1" customWidth="1"/>
    <col min="3" max="3" width="14.28515625" bestFit="1" customWidth="1"/>
    <col min="4" max="4" width="11.5703125" bestFit="1" customWidth="1"/>
    <col min="5" max="5" width="12.42578125" bestFit="1" customWidth="1"/>
    <col min="6" max="6" width="15.140625" bestFit="1" customWidth="1"/>
  </cols>
  <sheetData>
    <row r="1" spans="1:10" x14ac:dyDescent="0.25">
      <c r="A1" s="5" t="s">
        <v>0</v>
      </c>
      <c r="B1" s="5" t="s">
        <v>1</v>
      </c>
      <c r="C1" s="7" t="s">
        <v>21</v>
      </c>
      <c r="D1" s="5" t="s">
        <v>24</v>
      </c>
      <c r="E1" s="5" t="s">
        <v>20</v>
      </c>
      <c r="F1" s="5" t="s">
        <v>2</v>
      </c>
      <c r="G1" s="4"/>
      <c r="H1" s="4"/>
      <c r="I1" s="4"/>
      <c r="J1" s="4"/>
    </row>
    <row r="2" spans="1:10" x14ac:dyDescent="0.25">
      <c r="A2" s="1" t="s">
        <v>3</v>
      </c>
      <c r="B2" s="1" t="s">
        <v>4</v>
      </c>
      <c r="C2" s="2">
        <v>17795</v>
      </c>
      <c r="D2" s="6">
        <f>Tabelle1[[#This Row],[Nettopreis]]*0.19</f>
        <v>3381.05</v>
      </c>
      <c r="E2" s="6">
        <f>Tabelle1[[#This Row],[Nettopreis]]+Tabelle1[[#This Row],[MwSt]]</f>
        <v>21176.05</v>
      </c>
      <c r="F2" s="3">
        <f>31448+(34*365)</f>
        <v>43858</v>
      </c>
    </row>
    <row r="3" spans="1:10" x14ac:dyDescent="0.25">
      <c r="A3" s="1" t="s">
        <v>5</v>
      </c>
      <c r="B3" s="1" t="s">
        <v>6</v>
      </c>
      <c r="C3" s="2">
        <v>30112</v>
      </c>
      <c r="D3" s="6">
        <f>Tabelle1[[#This Row],[Nettopreis]]*0.19</f>
        <v>5721.28</v>
      </c>
      <c r="E3" s="6">
        <f>Tabelle1[[#This Row],[Nettopreis]]+Tabelle1[[#This Row],[MwSt]]</f>
        <v>35833.279999999999</v>
      </c>
      <c r="F3" s="3">
        <f>31451+(34*365)</f>
        <v>43861</v>
      </c>
    </row>
    <row r="4" spans="1:10" x14ac:dyDescent="0.25">
      <c r="A4" s="1" t="s">
        <v>5</v>
      </c>
      <c r="B4" s="1" t="s">
        <v>7</v>
      </c>
      <c r="C4" s="2">
        <v>15521</v>
      </c>
      <c r="D4" s="6">
        <f>Tabelle1[[#This Row],[Nettopreis]]*0.19</f>
        <v>2948.9900000000002</v>
      </c>
      <c r="E4" s="6">
        <f>Tabelle1[[#This Row],[Nettopreis]]+Tabelle1[[#This Row],[MwSt]]</f>
        <v>18469.990000000002</v>
      </c>
      <c r="F4" s="3">
        <f>31454+(34*365)</f>
        <v>43864</v>
      </c>
    </row>
    <row r="5" spans="1:10" x14ac:dyDescent="0.25">
      <c r="A5" s="1" t="s">
        <v>3</v>
      </c>
      <c r="B5" s="1" t="s">
        <v>8</v>
      </c>
      <c r="C5" s="2">
        <v>13285</v>
      </c>
      <c r="D5" s="6">
        <f>Tabelle1[[#This Row],[Nettopreis]]*0.19</f>
        <v>2524.15</v>
      </c>
      <c r="E5" s="6">
        <f>Tabelle1[[#This Row],[Nettopreis]]+Tabelle1[[#This Row],[MwSt]]</f>
        <v>15809.15</v>
      </c>
      <c r="F5" s="3">
        <f>31458+(34*365)</f>
        <v>43868</v>
      </c>
    </row>
    <row r="6" spans="1:10" x14ac:dyDescent="0.25">
      <c r="A6" s="1" t="s">
        <v>5</v>
      </c>
      <c r="B6" s="1" t="s">
        <v>9</v>
      </c>
      <c r="C6" s="2">
        <v>25440</v>
      </c>
      <c r="D6" s="6">
        <f>Tabelle1[[#This Row],[Nettopreis]]*0.19</f>
        <v>4833.6000000000004</v>
      </c>
      <c r="E6" s="6">
        <f>Tabelle1[[#This Row],[Nettopreis]]+Tabelle1[[#This Row],[MwSt]]</f>
        <v>30273.599999999999</v>
      </c>
      <c r="F6" s="3">
        <f>31459+(34*365)</f>
        <v>43869</v>
      </c>
    </row>
    <row r="7" spans="1:10" x14ac:dyDescent="0.25">
      <c r="A7" s="1" t="s">
        <v>5</v>
      </c>
      <c r="B7" s="1" t="s">
        <v>6</v>
      </c>
      <c r="C7" s="2">
        <v>30112</v>
      </c>
      <c r="D7" s="6">
        <f>Tabelle1[[#This Row],[Nettopreis]]*0.19</f>
        <v>5721.28</v>
      </c>
      <c r="E7" s="6">
        <f>Tabelle1[[#This Row],[Nettopreis]]+Tabelle1[[#This Row],[MwSt]]</f>
        <v>35833.279999999999</v>
      </c>
      <c r="F7" s="3">
        <f>31466+(34*365)</f>
        <v>43876</v>
      </c>
    </row>
    <row r="8" spans="1:10" x14ac:dyDescent="0.25">
      <c r="A8" s="1" t="s">
        <v>5</v>
      </c>
      <c r="B8" s="1" t="s">
        <v>10</v>
      </c>
      <c r="C8" s="2">
        <v>15254</v>
      </c>
      <c r="D8" s="6">
        <f>Tabelle1[[#This Row],[Nettopreis]]*0.19</f>
        <v>2898.26</v>
      </c>
      <c r="E8" s="6">
        <f>Tabelle1[[#This Row],[Nettopreis]]+Tabelle1[[#This Row],[MwSt]]</f>
        <v>18152.260000000002</v>
      </c>
      <c r="F8" s="3">
        <f>31468+(34*365)</f>
        <v>43878</v>
      </c>
    </row>
    <row r="9" spans="1:10" x14ac:dyDescent="0.25">
      <c r="A9" s="1" t="s">
        <v>5</v>
      </c>
      <c r="B9" s="1" t="s">
        <v>7</v>
      </c>
      <c r="C9" s="2">
        <v>15521</v>
      </c>
      <c r="D9" s="6">
        <f>Tabelle1[[#This Row],[Nettopreis]]*0.19</f>
        <v>2948.9900000000002</v>
      </c>
      <c r="E9" s="6">
        <f>Tabelle1[[#This Row],[Nettopreis]]+Tabelle1[[#This Row],[MwSt]]</f>
        <v>18469.990000000002</v>
      </c>
      <c r="F9" s="3">
        <f>31472+(34*365)</f>
        <v>43882</v>
      </c>
    </row>
    <row r="10" spans="1:10" x14ac:dyDescent="0.25">
      <c r="A10" s="1" t="s">
        <v>5</v>
      </c>
      <c r="B10" s="1" t="s">
        <v>6</v>
      </c>
      <c r="C10" s="2">
        <v>30112</v>
      </c>
      <c r="D10" s="6">
        <f>Tabelle1[[#This Row],[Nettopreis]]*0.19</f>
        <v>5721.28</v>
      </c>
      <c r="E10" s="6">
        <f>Tabelle1[[#This Row],[Nettopreis]]+Tabelle1[[#This Row],[MwSt]]</f>
        <v>35833.279999999999</v>
      </c>
      <c r="F10" s="3">
        <f>31478+(34*365)</f>
        <v>43888</v>
      </c>
    </row>
    <row r="11" spans="1:10" x14ac:dyDescent="0.25">
      <c r="A11" s="1" t="s">
        <v>3</v>
      </c>
      <c r="B11" s="1" t="s">
        <v>8</v>
      </c>
      <c r="C11" s="2">
        <v>13285</v>
      </c>
      <c r="D11" s="6">
        <f>Tabelle1[[#This Row],[Nettopreis]]*0.19</f>
        <v>2524.15</v>
      </c>
      <c r="E11" s="6">
        <f>Tabelle1[[#This Row],[Nettopreis]]+Tabelle1[[#This Row],[MwSt]]</f>
        <v>15809.15</v>
      </c>
      <c r="F11" s="3">
        <f>31484+(34*365)</f>
        <v>43894</v>
      </c>
    </row>
    <row r="12" spans="1:10" x14ac:dyDescent="0.25">
      <c r="A12" s="1" t="s">
        <v>5</v>
      </c>
      <c r="B12" s="1" t="s">
        <v>11</v>
      </c>
      <c r="C12" s="2">
        <v>18033</v>
      </c>
      <c r="D12" s="6">
        <f>Tabelle1[[#This Row],[Nettopreis]]*0.19</f>
        <v>3426.27</v>
      </c>
      <c r="E12" s="6">
        <f>Tabelle1[[#This Row],[Nettopreis]]+Tabelle1[[#This Row],[MwSt]]</f>
        <v>21459.27</v>
      </c>
      <c r="F12" s="3">
        <f>31485+(34*365)</f>
        <v>43895</v>
      </c>
    </row>
    <row r="13" spans="1:10" x14ac:dyDescent="0.25">
      <c r="A13" s="1" t="s">
        <v>3</v>
      </c>
      <c r="B13" s="1" t="s">
        <v>12</v>
      </c>
      <c r="C13" s="2">
        <v>14758</v>
      </c>
      <c r="D13" s="6">
        <f>Tabelle1[[#This Row],[Nettopreis]]*0.19</f>
        <v>2804.02</v>
      </c>
      <c r="E13" s="6">
        <f>Tabelle1[[#This Row],[Nettopreis]]+Tabelle1[[#This Row],[MwSt]]</f>
        <v>17562.02</v>
      </c>
      <c r="F13" s="3">
        <f>31487+(34*365)</f>
        <v>43897</v>
      </c>
    </row>
    <row r="14" spans="1:10" x14ac:dyDescent="0.25">
      <c r="A14" s="1" t="s">
        <v>5</v>
      </c>
      <c r="B14" s="1" t="s">
        <v>13</v>
      </c>
      <c r="C14" s="2">
        <v>18502</v>
      </c>
      <c r="D14" s="6">
        <f>Tabelle1[[#This Row],[Nettopreis]]*0.19</f>
        <v>3515.38</v>
      </c>
      <c r="E14" s="6">
        <f>Tabelle1[[#This Row],[Nettopreis]]+Tabelle1[[#This Row],[MwSt]]</f>
        <v>22017.38</v>
      </c>
      <c r="F14" s="3">
        <f>31488+(34*365)</f>
        <v>43898</v>
      </c>
    </row>
    <row r="15" spans="1:10" x14ac:dyDescent="0.25">
      <c r="A15" s="1" t="s">
        <v>5</v>
      </c>
      <c r="B15" s="1" t="s">
        <v>11</v>
      </c>
      <c r="C15" s="2">
        <v>18033</v>
      </c>
      <c r="D15" s="6">
        <f>Tabelle1[[#This Row],[Nettopreis]]*0.19</f>
        <v>3426.27</v>
      </c>
      <c r="E15" s="6">
        <f>Tabelle1[[#This Row],[Nettopreis]]+Tabelle1[[#This Row],[MwSt]]</f>
        <v>21459.27</v>
      </c>
      <c r="F15" s="3">
        <f>31491+(34*365)</f>
        <v>43901</v>
      </c>
    </row>
    <row r="16" spans="1:10" x14ac:dyDescent="0.25">
      <c r="A16" s="1" t="s">
        <v>3</v>
      </c>
      <c r="B16" s="1" t="s">
        <v>14</v>
      </c>
      <c r="C16" s="2">
        <v>12045</v>
      </c>
      <c r="D16" s="6">
        <f>Tabelle1[[#This Row],[Nettopreis]]*0.19</f>
        <v>2288.5500000000002</v>
      </c>
      <c r="E16" s="6">
        <f>Tabelle1[[#This Row],[Nettopreis]]+Tabelle1[[#This Row],[MwSt]]</f>
        <v>14333.55</v>
      </c>
      <c r="F16" s="3">
        <f>31494+(34*365)</f>
        <v>43904</v>
      </c>
    </row>
    <row r="17" spans="1:6" x14ac:dyDescent="0.25">
      <c r="A17" s="1" t="s">
        <v>3</v>
      </c>
      <c r="B17" s="1" t="s">
        <v>4</v>
      </c>
      <c r="C17" s="2">
        <v>17795</v>
      </c>
      <c r="D17" s="6">
        <f>Tabelle1[[#This Row],[Nettopreis]]*0.19</f>
        <v>3381.05</v>
      </c>
      <c r="E17" s="6">
        <f>Tabelle1[[#This Row],[Nettopreis]]+Tabelle1[[#This Row],[MwSt]]</f>
        <v>21176.05</v>
      </c>
      <c r="F17" s="3">
        <f>31498+(34*365)</f>
        <v>43908</v>
      </c>
    </row>
    <row r="18" spans="1:6" x14ac:dyDescent="0.25">
      <c r="A18" s="1" t="s">
        <v>3</v>
      </c>
      <c r="B18" s="1" t="s">
        <v>14</v>
      </c>
      <c r="C18" s="2">
        <v>12045</v>
      </c>
      <c r="D18" s="6">
        <f>Tabelle1[[#This Row],[Nettopreis]]*0.19</f>
        <v>2288.5500000000002</v>
      </c>
      <c r="E18" s="6">
        <f>Tabelle1[[#This Row],[Nettopreis]]+Tabelle1[[#This Row],[MwSt]]</f>
        <v>14333.55</v>
      </c>
      <c r="F18" s="3">
        <f>31501+(34*365)</f>
        <v>43911</v>
      </c>
    </row>
    <row r="19" spans="1:6" x14ac:dyDescent="0.25">
      <c r="A19" s="1" t="s">
        <v>5</v>
      </c>
      <c r="B19" s="1" t="s">
        <v>15</v>
      </c>
      <c r="C19" s="2">
        <v>17445</v>
      </c>
      <c r="D19" s="6">
        <f>Tabelle1[[#This Row],[Nettopreis]]*0.19</f>
        <v>3314.55</v>
      </c>
      <c r="E19" s="6">
        <f>Tabelle1[[#This Row],[Nettopreis]]+Tabelle1[[#This Row],[MwSt]]</f>
        <v>20759.55</v>
      </c>
      <c r="F19" s="3">
        <f>31508+(34*365)</f>
        <v>43918</v>
      </c>
    </row>
    <row r="20" spans="1:6" x14ac:dyDescent="0.25">
      <c r="A20" s="1" t="s">
        <v>3</v>
      </c>
      <c r="B20" s="1" t="s">
        <v>4</v>
      </c>
      <c r="C20" s="2">
        <v>17795</v>
      </c>
      <c r="D20" s="6">
        <f>Tabelle1[[#This Row],[Nettopreis]]*0.19</f>
        <v>3381.05</v>
      </c>
      <c r="E20" s="6">
        <f>Tabelle1[[#This Row],[Nettopreis]]+Tabelle1[[#This Row],[MwSt]]</f>
        <v>21176.05</v>
      </c>
      <c r="F20" s="3">
        <f>31509+(34*365)</f>
        <v>43919</v>
      </c>
    </row>
    <row r="21" spans="1:6" x14ac:dyDescent="0.25">
      <c r="A21" s="1" t="s">
        <v>3</v>
      </c>
      <c r="B21" s="1" t="s">
        <v>16</v>
      </c>
      <c r="C21" s="2">
        <v>18995</v>
      </c>
      <c r="D21" s="6">
        <f>Tabelle1[[#This Row],[Nettopreis]]*0.19</f>
        <v>3609.05</v>
      </c>
      <c r="E21" s="6">
        <f>Tabelle1[[#This Row],[Nettopreis]]+Tabelle1[[#This Row],[MwSt]]</f>
        <v>22604.05</v>
      </c>
      <c r="F21" s="3">
        <f>31513+(34*365)</f>
        <v>43923</v>
      </c>
    </row>
    <row r="22" spans="1:6" x14ac:dyDescent="0.25">
      <c r="A22" s="1" t="s">
        <v>3</v>
      </c>
      <c r="B22" s="1" t="s">
        <v>4</v>
      </c>
      <c r="C22" s="2">
        <v>17795</v>
      </c>
      <c r="D22" s="6">
        <f>Tabelle1[[#This Row],[Nettopreis]]*0.19</f>
        <v>3381.05</v>
      </c>
      <c r="E22" s="6">
        <f>Tabelle1[[#This Row],[Nettopreis]]+Tabelle1[[#This Row],[MwSt]]</f>
        <v>21176.05</v>
      </c>
      <c r="F22" s="3">
        <f>31520+(34*365)</f>
        <v>43930</v>
      </c>
    </row>
    <row r="23" spans="1:6" x14ac:dyDescent="0.25">
      <c r="A23" s="1" t="s">
        <v>3</v>
      </c>
      <c r="B23" s="1" t="s">
        <v>16</v>
      </c>
      <c r="C23" s="2">
        <v>18995</v>
      </c>
      <c r="D23" s="6">
        <f>Tabelle1[[#This Row],[Nettopreis]]*0.19</f>
        <v>3609.05</v>
      </c>
      <c r="E23" s="6">
        <f>Tabelle1[[#This Row],[Nettopreis]]+Tabelle1[[#This Row],[MwSt]]</f>
        <v>22604.05</v>
      </c>
      <c r="F23" s="3">
        <f>31524+(34*365)</f>
        <v>43934</v>
      </c>
    </row>
    <row r="24" spans="1:6" x14ac:dyDescent="0.25">
      <c r="A24" s="1" t="s">
        <v>3</v>
      </c>
      <c r="B24" s="1" t="s">
        <v>17</v>
      </c>
      <c r="C24" s="2">
        <v>15021</v>
      </c>
      <c r="D24" s="6">
        <f>Tabelle1[[#This Row],[Nettopreis]]*0.19</f>
        <v>2853.9900000000002</v>
      </c>
      <c r="E24" s="6">
        <f>Tabelle1[[#This Row],[Nettopreis]]+Tabelle1[[#This Row],[MwSt]]</f>
        <v>17874.990000000002</v>
      </c>
      <c r="F24" s="3">
        <f>31525+(34*365)</f>
        <v>43935</v>
      </c>
    </row>
    <row r="25" spans="1:6" x14ac:dyDescent="0.25">
      <c r="A25" s="1" t="s">
        <v>5</v>
      </c>
      <c r="B25" s="1" t="s">
        <v>13</v>
      </c>
      <c r="C25" s="2">
        <v>18502</v>
      </c>
      <c r="D25" s="6">
        <f>Tabelle1[[#This Row],[Nettopreis]]*0.19</f>
        <v>3515.38</v>
      </c>
      <c r="E25" s="6">
        <f>Tabelle1[[#This Row],[Nettopreis]]+Tabelle1[[#This Row],[MwSt]]</f>
        <v>22017.38</v>
      </c>
      <c r="F25" s="3">
        <f>31527+(34*365)</f>
        <v>43937</v>
      </c>
    </row>
    <row r="26" spans="1:6" x14ac:dyDescent="0.25">
      <c r="A26" s="1" t="s">
        <v>3</v>
      </c>
      <c r="B26" s="1" t="s">
        <v>14</v>
      </c>
      <c r="C26" s="2">
        <v>12045</v>
      </c>
      <c r="D26" s="6">
        <f>Tabelle1[[#This Row],[Nettopreis]]*0.19</f>
        <v>2288.5500000000002</v>
      </c>
      <c r="E26" s="6">
        <f>Tabelle1[[#This Row],[Nettopreis]]+Tabelle1[[#This Row],[MwSt]]</f>
        <v>14333.55</v>
      </c>
      <c r="F26" s="3">
        <f>31531+(34*365)</f>
        <v>43941</v>
      </c>
    </row>
    <row r="27" spans="1:6" x14ac:dyDescent="0.25">
      <c r="A27" s="1" t="s">
        <v>3</v>
      </c>
      <c r="B27" s="1" t="s">
        <v>16</v>
      </c>
      <c r="C27" s="2">
        <v>18995</v>
      </c>
      <c r="D27" s="6">
        <f>Tabelle1[[#This Row],[Nettopreis]]*0.19</f>
        <v>3609.05</v>
      </c>
      <c r="E27" s="6">
        <f>Tabelle1[[#This Row],[Nettopreis]]+Tabelle1[[#This Row],[MwSt]]</f>
        <v>22604.05</v>
      </c>
      <c r="F27" s="3">
        <f>31538+(34*365)</f>
        <v>43948</v>
      </c>
    </row>
    <row r="28" spans="1:6" x14ac:dyDescent="0.25">
      <c r="A28" s="1" t="s">
        <v>5</v>
      </c>
      <c r="B28" s="1" t="s">
        <v>10</v>
      </c>
      <c r="C28" s="2">
        <v>15254</v>
      </c>
      <c r="D28" s="6">
        <f>Tabelle1[[#This Row],[Nettopreis]]*0.19</f>
        <v>2898.26</v>
      </c>
      <c r="E28" s="6">
        <f>Tabelle1[[#This Row],[Nettopreis]]+Tabelle1[[#This Row],[MwSt]]</f>
        <v>18152.260000000002</v>
      </c>
      <c r="F28" s="3">
        <f>31542+(34*365)</f>
        <v>43952</v>
      </c>
    </row>
    <row r="29" spans="1:6" x14ac:dyDescent="0.25">
      <c r="A29" s="1" t="s">
        <v>3</v>
      </c>
      <c r="B29" s="1" t="s">
        <v>12</v>
      </c>
      <c r="C29" s="2">
        <v>14758</v>
      </c>
      <c r="D29" s="6">
        <f>Tabelle1[[#This Row],[Nettopreis]]*0.19</f>
        <v>2804.02</v>
      </c>
      <c r="E29" s="6">
        <f>Tabelle1[[#This Row],[Nettopreis]]+Tabelle1[[#This Row],[MwSt]]</f>
        <v>17562.02</v>
      </c>
      <c r="F29" s="3">
        <f>31547+(34*365)</f>
        <v>43957</v>
      </c>
    </row>
    <row r="30" spans="1:6" x14ac:dyDescent="0.25">
      <c r="A30" s="1" t="s">
        <v>3</v>
      </c>
      <c r="B30" s="1" t="s">
        <v>12</v>
      </c>
      <c r="C30" s="2">
        <v>14758</v>
      </c>
      <c r="D30" s="6">
        <f>Tabelle1[[#This Row],[Nettopreis]]*0.19</f>
        <v>2804.02</v>
      </c>
      <c r="E30" s="6">
        <f>Tabelle1[[#This Row],[Nettopreis]]+Tabelle1[[#This Row],[MwSt]]</f>
        <v>17562.02</v>
      </c>
      <c r="F30" s="3">
        <f>31554+(34*365)</f>
        <v>43964</v>
      </c>
    </row>
    <row r="31" spans="1:6" x14ac:dyDescent="0.25">
      <c r="A31" s="1" t="s">
        <v>3</v>
      </c>
      <c r="B31" s="1" t="s">
        <v>18</v>
      </c>
      <c r="C31" s="2">
        <v>11495</v>
      </c>
      <c r="D31" s="6">
        <f>Tabelle1[[#This Row],[Nettopreis]]*0.19</f>
        <v>2184.0500000000002</v>
      </c>
      <c r="E31" s="6">
        <f>Tabelle1[[#This Row],[Nettopreis]]+Tabelle1[[#This Row],[MwSt]]</f>
        <v>13679.05</v>
      </c>
      <c r="F31" s="3">
        <f>31556+(34*365)</f>
        <v>43966</v>
      </c>
    </row>
    <row r="32" spans="1:6" x14ac:dyDescent="0.25">
      <c r="A32" s="1" t="s">
        <v>3</v>
      </c>
      <c r="B32" s="1" t="s">
        <v>17</v>
      </c>
      <c r="C32" s="2">
        <v>15021</v>
      </c>
      <c r="D32" s="6">
        <f>Tabelle1[[#This Row],[Nettopreis]]*0.19</f>
        <v>2853.9900000000002</v>
      </c>
      <c r="E32" s="6">
        <f>Tabelle1[[#This Row],[Nettopreis]]+Tabelle1[[#This Row],[MwSt]]</f>
        <v>17874.990000000002</v>
      </c>
      <c r="F32" s="3">
        <f>31560+(34*365)</f>
        <v>43970</v>
      </c>
    </row>
    <row r="33" spans="1:8" x14ac:dyDescent="0.25">
      <c r="A33" s="1" t="s">
        <v>5</v>
      </c>
      <c r="B33" s="1" t="s">
        <v>19</v>
      </c>
      <c r="C33" s="2">
        <v>20541</v>
      </c>
      <c r="D33" s="6">
        <f>Tabelle1[[#This Row],[Nettopreis]]*0.19</f>
        <v>3902.79</v>
      </c>
      <c r="E33" s="6">
        <f>Tabelle1[[#This Row],[Nettopreis]]+Tabelle1[[#This Row],[MwSt]]</f>
        <v>24443.79</v>
      </c>
      <c r="F33" s="3">
        <f>31566+(34*365)</f>
        <v>43976</v>
      </c>
    </row>
    <row r="34" spans="1:8" x14ac:dyDescent="0.25">
      <c r="A34" s="1" t="s">
        <v>3</v>
      </c>
      <c r="B34" s="1" t="s">
        <v>12</v>
      </c>
      <c r="C34" s="2">
        <v>14758</v>
      </c>
      <c r="D34" s="6">
        <f>Tabelle1[[#This Row],[Nettopreis]]*0.19</f>
        <v>2804.02</v>
      </c>
      <c r="E34" s="6">
        <f>Tabelle1[[#This Row],[Nettopreis]]+Tabelle1[[#This Row],[MwSt]]</f>
        <v>17562.02</v>
      </c>
      <c r="F34" s="3">
        <f>31568+(34*365)</f>
        <v>43978</v>
      </c>
    </row>
    <row r="35" spans="1:8" x14ac:dyDescent="0.25">
      <c r="A35" s="1" t="s">
        <v>5</v>
      </c>
      <c r="B35" s="1" t="s">
        <v>10</v>
      </c>
      <c r="C35" s="2">
        <v>15254</v>
      </c>
      <c r="D35" s="6">
        <f>Tabelle1[[#This Row],[Nettopreis]]*0.19</f>
        <v>2898.26</v>
      </c>
      <c r="E35" s="6">
        <f>Tabelle1[[#This Row],[Nettopreis]]+Tabelle1[[#This Row],[MwSt]]</f>
        <v>18152.260000000002</v>
      </c>
      <c r="F35" s="3">
        <f>31571+(34*365)</f>
        <v>43981</v>
      </c>
    </row>
    <row r="36" spans="1:8" x14ac:dyDescent="0.25">
      <c r="A36" s="1" t="s">
        <v>3</v>
      </c>
      <c r="B36" s="1" t="s">
        <v>8</v>
      </c>
      <c r="C36" s="2">
        <v>13285</v>
      </c>
      <c r="D36" s="6">
        <f>Tabelle1[[#This Row],[Nettopreis]]*0.19</f>
        <v>2524.15</v>
      </c>
      <c r="E36" s="6">
        <f>Tabelle1[[#This Row],[Nettopreis]]+Tabelle1[[#This Row],[MwSt]]</f>
        <v>15809.15</v>
      </c>
      <c r="F36" s="3">
        <f>31572+(34*365)</f>
        <v>43982</v>
      </c>
    </row>
    <row r="37" spans="1:8" x14ac:dyDescent="0.25">
      <c r="A37" s="1" t="s">
        <v>5</v>
      </c>
      <c r="B37" s="1" t="s">
        <v>11</v>
      </c>
      <c r="C37" s="2">
        <v>18033</v>
      </c>
      <c r="D37" s="6">
        <f>Tabelle1[[#This Row],[Nettopreis]]*0.19</f>
        <v>3426.27</v>
      </c>
      <c r="E37" s="6">
        <f>Tabelle1[[#This Row],[Nettopreis]]+Tabelle1[[#This Row],[MwSt]]</f>
        <v>21459.27</v>
      </c>
      <c r="F37" s="3">
        <f>31579+(34*365)</f>
        <v>43989</v>
      </c>
    </row>
    <row r="38" spans="1:8" x14ac:dyDescent="0.25">
      <c r="A38" s="1" t="s">
        <v>5</v>
      </c>
      <c r="B38" s="1" t="s">
        <v>7</v>
      </c>
      <c r="C38" s="2">
        <v>15521</v>
      </c>
      <c r="D38" s="6">
        <f>Tabelle1[[#This Row],[Nettopreis]]*0.19</f>
        <v>2948.9900000000002</v>
      </c>
      <c r="E38" s="6">
        <f>Tabelle1[[#This Row],[Nettopreis]]+Tabelle1[[#This Row],[MwSt]]</f>
        <v>18469.990000000002</v>
      </c>
      <c r="F38" s="3">
        <f>31582+(34*365)</f>
        <v>43992</v>
      </c>
    </row>
    <row r="39" spans="1:8" x14ac:dyDescent="0.25">
      <c r="A39" s="1" t="s">
        <v>3</v>
      </c>
      <c r="B39" s="1" t="s">
        <v>18</v>
      </c>
      <c r="C39" s="2">
        <v>11495</v>
      </c>
      <c r="D39" s="6">
        <f>Tabelle1[[#This Row],[Nettopreis]]*0.19</f>
        <v>2184.0500000000002</v>
      </c>
      <c r="E39" s="6">
        <f>Tabelle1[[#This Row],[Nettopreis]]+Tabelle1[[#This Row],[MwSt]]</f>
        <v>13679.05</v>
      </c>
      <c r="F39" s="3">
        <f>31585+(34*365)</f>
        <v>43995</v>
      </c>
    </row>
    <row r="40" spans="1:8" x14ac:dyDescent="0.25">
      <c r="A40" s="1" t="s">
        <v>3</v>
      </c>
      <c r="B40" s="1" t="s">
        <v>16</v>
      </c>
      <c r="C40" s="2">
        <v>18995</v>
      </c>
      <c r="D40" s="6">
        <f>Tabelle1[[#This Row],[Nettopreis]]*0.19</f>
        <v>3609.05</v>
      </c>
      <c r="E40" s="6">
        <f>Tabelle1[[#This Row],[Nettopreis]]+Tabelle1[[#This Row],[MwSt]]</f>
        <v>22604.05</v>
      </c>
      <c r="F40" s="3">
        <f>31590+(34*365)</f>
        <v>44000</v>
      </c>
    </row>
    <row r="41" spans="1:8" x14ac:dyDescent="0.25">
      <c r="A41" s="1" t="s">
        <v>3</v>
      </c>
      <c r="B41" s="1" t="s">
        <v>18</v>
      </c>
      <c r="C41" s="2">
        <v>11495</v>
      </c>
      <c r="D41" s="6">
        <f>Tabelle1[[#This Row],[Nettopreis]]*0.19</f>
        <v>2184.0500000000002</v>
      </c>
      <c r="E41" s="6">
        <f>Tabelle1[[#This Row],[Nettopreis]]+Tabelle1[[#This Row],[MwSt]]</f>
        <v>13679.05</v>
      </c>
      <c r="F41" s="3">
        <f>31592+(34*365)</f>
        <v>44002</v>
      </c>
    </row>
    <row r="42" spans="1:8" x14ac:dyDescent="0.25">
      <c r="A42" s="1" t="s">
        <v>3</v>
      </c>
      <c r="B42" s="1" t="s">
        <v>4</v>
      </c>
      <c r="C42" s="2">
        <v>17795</v>
      </c>
      <c r="D42" s="6">
        <f>Tabelle1[[#This Row],[Nettopreis]]*0.19</f>
        <v>3381.05</v>
      </c>
      <c r="E42" s="6">
        <f>Tabelle1[[#This Row],[Nettopreis]]+Tabelle1[[#This Row],[MwSt]]</f>
        <v>21176.05</v>
      </c>
      <c r="F42" s="3">
        <f>31593+(34*365)</f>
        <v>44003</v>
      </c>
    </row>
    <row r="43" spans="1:8" x14ac:dyDescent="0.25">
      <c r="A43" s="4" t="s">
        <v>22</v>
      </c>
      <c r="B43" s="4" t="s">
        <v>23</v>
      </c>
      <c r="C43" s="2">
        <v>21500</v>
      </c>
      <c r="D43" s="6">
        <f>Tabelle1[[#This Row],[Nettopreis]]*0.19</f>
        <v>4085</v>
      </c>
      <c r="E43" s="6">
        <f>Tabelle1[[#This Row],[Nettopreis]]+Tabelle1[[#This Row],[MwSt]]</f>
        <v>25585</v>
      </c>
      <c r="F43" s="3">
        <v>44007</v>
      </c>
      <c r="G43" s="3"/>
      <c r="H43" s="3"/>
    </row>
  </sheetData>
  <phoneticPr fontId="2" type="noConversion"/>
  <pageMargins left="0.7" right="0.7" top="0.78740157499999996" bottom="0.78740157499999996" header="0.3" footer="0.3"/>
  <pageSetup paperSize="9" orientation="portrait" horizontalDpi="200" verticalDpi="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A7C81995-D1F3-4CBF-8944-19660ED90B6C}"/>
</file>

<file path=customXml/itemProps2.xml><?xml version="1.0" encoding="utf-8"?>
<ds:datastoreItem xmlns:ds="http://schemas.openxmlformats.org/officeDocument/2006/customXml" ds:itemID="{BF67B911-E8A6-499A-BB41-9F0A7CF7664C}"/>
</file>

<file path=customXml/itemProps3.xml><?xml version="1.0" encoding="utf-8"?>
<ds:datastoreItem xmlns:ds="http://schemas.openxmlformats.org/officeDocument/2006/customXml" ds:itemID="{D5D19187-7E95-48A3-8CB5-760A0A17A69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Meyer</dc:creator>
  <cp:lastModifiedBy>Robert Meyer</cp:lastModifiedBy>
  <dcterms:created xsi:type="dcterms:W3CDTF">2020-10-14T07:45:19Z</dcterms:created>
  <dcterms:modified xsi:type="dcterms:W3CDTF">2020-10-19T09:15:17Z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